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tholan_email_arizona_edu/Documents/SYNC/Desktop/"/>
    </mc:Choice>
  </mc:AlternateContent>
  <xr:revisionPtr revIDLastSave="1" documentId="8_{61CDCF3F-AA89-4E41-AA27-ABFEACD7C3AA}" xr6:coauthVersionLast="46" xr6:coauthVersionMax="46" xr10:uidLastSave="{C179FFB6-EFF9-4CB1-A806-2DD9CCE17D7C}"/>
  <bookViews>
    <workbookView xWindow="28680" yWindow="-5310" windowWidth="16440" windowHeight="28440" xr2:uid="{00000000-000D-0000-FFFF-FFFF00000000}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Charged'!$E$10:$I$34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2" i="1"/>
  <c r="C35" i="1" l="1"/>
  <c r="C36" i="1"/>
  <c r="C37" i="1" s="1"/>
  <c r="I11" i="1" l="1"/>
  <c r="I14" i="1"/>
  <c r="I15" i="1" l="1"/>
  <c r="I12" i="1"/>
  <c r="I1" i="1" l="1"/>
  <c r="H16" i="3"/>
  <c r="H14" i="1" l="1"/>
  <c r="H11" i="1"/>
  <c r="H12" i="1"/>
  <c r="H15" i="1"/>
  <c r="B44" i="1"/>
  <c r="B43" i="1"/>
  <c r="H13" i="1" l="1"/>
  <c r="B1" i="1"/>
  <c r="B2" i="1"/>
  <c r="H10" i="3" l="1"/>
  <c r="C29" i="3" l="1"/>
  <c r="C27" i="3"/>
  <c r="H31" i="3" l="1"/>
  <c r="H28" i="3"/>
  <c r="H25" i="3"/>
  <c r="H22" i="3"/>
  <c r="H19" i="3"/>
  <c r="H13" i="3"/>
  <c r="H14" i="3" l="1"/>
  <c r="H15" i="3" s="1"/>
  <c r="E31" i="3"/>
  <c r="E28" i="3"/>
  <c r="E25" i="3"/>
  <c r="E22" i="3"/>
  <c r="E19" i="3"/>
  <c r="E16" i="3"/>
  <c r="E10" i="3"/>
  <c r="G25" i="3" l="1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20" i="1"/>
  <c r="E17" i="1"/>
  <c r="E14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E32" i="1"/>
  <c r="E29" i="1"/>
  <c r="E26" i="1"/>
  <c r="E23" i="1"/>
  <c r="E11" i="1"/>
  <c r="I23" i="1" l="1"/>
  <c r="H23" i="1" s="1"/>
  <c r="I32" i="1"/>
  <c r="H32" i="1" s="1"/>
  <c r="I20" i="1"/>
  <c r="H20" i="1" s="1"/>
  <c r="I29" i="1"/>
  <c r="H29" i="1" s="1"/>
  <c r="I17" i="1"/>
  <c r="H17" i="1" s="1"/>
  <c r="I26" i="1"/>
  <c r="H26" i="1" s="1"/>
  <c r="G11" i="1" l="1"/>
  <c r="I30" i="1"/>
  <c r="H30" i="1" s="1"/>
  <c r="G29" i="1"/>
  <c r="G14" i="1"/>
  <c r="G20" i="1"/>
  <c r="I21" i="1"/>
  <c r="H21" i="1" s="1"/>
  <c r="I27" i="1"/>
  <c r="H27" i="1" s="1"/>
  <c r="G26" i="1"/>
  <c r="I33" i="1"/>
  <c r="H33" i="1" s="1"/>
  <c r="G32" i="1"/>
  <c r="G17" i="1"/>
  <c r="I18" i="1"/>
  <c r="H18" i="1" s="1"/>
  <c r="G23" i="1"/>
  <c r="I24" i="1"/>
  <c r="H24" i="1" s="1"/>
  <c r="G12" i="1" l="1"/>
  <c r="G13" i="1" s="1"/>
  <c r="H25" i="1"/>
  <c r="H16" i="1"/>
  <c r="H19" i="1"/>
  <c r="G21" i="1"/>
  <c r="G22" i="1" s="1"/>
  <c r="H22" i="1"/>
  <c r="G30" i="1"/>
  <c r="G31" i="1" s="1"/>
  <c r="H31" i="1"/>
  <c r="G27" i="1"/>
  <c r="G28" i="1" s="1"/>
  <c r="H28" i="1"/>
  <c r="G33" i="1"/>
  <c r="G34" i="1" s="1"/>
  <c r="H34" i="1"/>
  <c r="I22" i="1"/>
  <c r="I19" i="1"/>
  <c r="G18" i="1"/>
  <c r="G19" i="1" s="1"/>
  <c r="I25" i="1"/>
  <c r="G24" i="1"/>
  <c r="G25" i="1" s="1"/>
  <c r="I34" i="1"/>
  <c r="I16" i="1"/>
  <c r="G15" i="1"/>
  <c r="G16" i="1" s="1"/>
  <c r="I13" i="1"/>
  <c r="I28" i="1"/>
  <c r="I31" i="1"/>
  <c r="E13" i="3"/>
</calcChain>
</file>

<file path=xl/sharedStrings.xml><?xml version="1.0" encoding="utf-8"?>
<sst xmlns="http://schemas.openxmlformats.org/spreadsheetml/2006/main" count="123" uniqueCount="46">
  <si>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</si>
  <si>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</si>
  <si>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</si>
  <si>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</si>
  <si>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</si>
  <si>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</si>
  <si>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</si>
  <si>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</si>
  <si>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</si>
  <si>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</si>
  <si>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</si>
  <si>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</si>
  <si>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</si>
  <si>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</si>
  <si>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</si>
  <si>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</si>
  <si>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</si>
  <si>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</si>
  <si>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</si>
  <si>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</si>
  <si>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</si>
  <si>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</si>
  <si>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</si>
  <si>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</si>
  <si>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</si>
  <si>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</si>
  <si>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</si>
  <si>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</si>
  <si>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</si>
  <si>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</si>
  <si>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</si>
  <si>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</si>
  <si>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University of Arizona, Sponsored Projects &amp; Contracting Services</t>
  </si>
  <si>
    <t>Sample Account Number #2</t>
  </si>
  <si>
    <t>Adjusted earnings based on furlough:</t>
  </si>
  <si>
    <t>Enter Furlough Days Based on Split Funding:</t>
  </si>
  <si>
    <t>• Visit https://hr.arizona.edu/grant-funded-furlough-programs for Furlough Calculator as needed.</t>
  </si>
  <si>
    <t>Enter Total % Time Sponsor Funded:</t>
  </si>
  <si>
    <t>Adjusted earnings based on furlough (Fiscal):</t>
  </si>
  <si>
    <t>Adjusted earnings based on furlough (Academic):</t>
  </si>
  <si>
    <t>Sample Account Number #3</t>
  </si>
  <si>
    <t>Effort % Based on IBS (Pre-Furlough)</t>
  </si>
  <si>
    <r>
      <t xml:space="preserve">*The </t>
    </r>
    <r>
      <rPr>
        <b/>
        <i/>
        <sz val="11"/>
        <color rgb="FFFF0000"/>
        <rFont val="Calibri"/>
        <family val="2"/>
        <scheme val="minor"/>
      </rPr>
      <t>Effort % adjusted for Furlough</t>
    </r>
    <r>
      <rPr>
        <b/>
        <sz val="11"/>
        <color rgb="FFFF0000"/>
        <rFont val="Calibri"/>
        <family val="2"/>
        <scheme val="minor"/>
      </rPr>
      <t xml:space="preserve"> calculation assumes all furlough hours are taken on non-sponsored awards commensurate with a reduction in non-sponsored activities, and that sponsored activities have not decreased.</t>
    </r>
  </si>
  <si>
    <r>
      <t>Effort % adjusted for Furlough</t>
    </r>
    <r>
      <rPr>
        <b/>
        <sz val="11"/>
        <color rgb="FFFF0000"/>
        <rFont val="Calibri"/>
        <family val="2"/>
        <scheme val="minor"/>
      </rPr>
      <t>*</t>
    </r>
  </si>
  <si>
    <t>HHS/NIH Salary Cap and Cost Share Funding Worksheet for FY 2021, 1/1/2021 -06/30/2021 effort period</t>
  </si>
  <si>
    <t>Last update 1/29/21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</si>
</sst>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164" fontId="0" fillId="0" borderId="4" xfId="0" applyNumberFormat="1" applyFont="1" applyBorder="1" applyProtection="1">
      <protection locked="0"/>
    </xf>
    <xf numFmtId="164" fontId="0" fillId="0" borderId="4" xfId="3" applyNumberFormat="1" applyFont="1" applyBorder="1" applyProtection="1"/>
    <xf numFmtId="14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0" fillId="0" borderId="0" xfId="1" applyNumberFormat="1" applyFont="1"/>
    <xf numFmtId="43" fontId="0" fillId="0" borderId="0" xfId="0" applyNumberFormat="1" applyFont="1"/>
    <xf numFmtId="165" fontId="0" fillId="0" borderId="0" xfId="0" applyNumberFormat="1" applyFont="1"/>
    <xf numFmtId="165" fontId="5" fillId="0" borderId="6" xfId="1" applyNumberFormat="1" applyFont="1" applyFill="1" applyBorder="1" applyProtection="1">
      <protection locked="0"/>
    </xf>
    <xf numFmtId="164" fontId="0" fillId="0" borderId="0" xfId="3" applyNumberFormat="1" applyFont="1"/>
    <xf numFmtId="0" fontId="2" fillId="4" borderId="5" xfId="0" applyNumberFormat="1" applyFont="1" applyFill="1" applyBorder="1"/>
    <xf numFmtId="164" fontId="0" fillId="4" borderId="6" xfId="0" applyNumberFormat="1" applyFont="1" applyFill="1" applyBorder="1"/>
    <xf numFmtId="164" fontId="0" fillId="4" borderId="2" xfId="0" applyNumberFormat="1" applyFont="1" applyFill="1" applyBorder="1"/>
    <xf numFmtId="0" fontId="2" fillId="0" borderId="0" xfId="0" applyNumberFormat="1" applyFont="1" applyFill="1" applyBorder="1"/>
    <xf numFmtId="165" fontId="4" fillId="6" borderId="0" xfId="1" applyNumberFormat="1" applyFont="1" applyFill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10" fontId="9" fillId="0" borderId="12" xfId="1" applyNumberFormat="1" applyFont="1" applyBorder="1" applyAlignment="1">
      <alignment horizontal="right"/>
    </xf>
    <xf numFmtId="10" fontId="9" fillId="6" borderId="0" xfId="1" applyNumberFormat="1" applyFont="1" applyFill="1" applyBorder="1" applyAlignment="1">
      <alignment horizontal="right"/>
    </xf>
    <xf numFmtId="10" fontId="9" fillId="6" borderId="12" xfId="1" applyNumberFormat="1" applyFont="1" applyFill="1" applyBorder="1" applyAlignment="1">
      <alignment horizontal="right"/>
    </xf>
    <xf numFmtId="10" fontId="9" fillId="6" borderId="10" xfId="1" applyNumberFormat="1" applyFont="1" applyFill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K61"/>
  <sheetViews>
    <sheetView tabSelected="1" workbookViewId="0">
      <selection activeCell="H2" sqref="H2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9" width="9.140625" style="2"/>
    <col min="10" max="10" width="14.42578125" style="2" bestFit="1" customWidth="1"/>
    <col min="11" max="11" width="12.5703125" style="2" bestFit="1" customWidth="1"/>
    <col min="12" max="16384" width="9.140625" style="2"/>
  </cols>
  <sheetData>
    <row r="1" spans="2:11" x14ac:dyDescent="0.25">
      <c r="B1" s="1" t="s">
        <v>32</v>
      </c>
      <c r="H1" s="89" t="s">
        <v>45</v>
      </c>
      <c r="I1" s="92"/>
    </row>
    <row r="2" spans="2:11" x14ac:dyDescent="0.25">
      <c r="B2" s="1" t="s">
        <v>44</v>
      </c>
    </row>
    <row r="3" spans="2:11" x14ac:dyDescent="0.25">
      <c r="B3" s="1"/>
    </row>
    <row r="4" spans="2:11" x14ac:dyDescent="0.25">
      <c r="B4" s="22" t="s">
        <v>5</v>
      </c>
    </row>
    <row r="5" spans="2:11" ht="15" customHeight="1" x14ac:dyDescent="0.25">
      <c r="B5" s="23" t="s">
        <v>28</v>
      </c>
      <c r="D5" s="4"/>
      <c r="E5" s="4"/>
      <c r="F5" s="4"/>
      <c r="G5" s="27"/>
      <c r="H5" s="27"/>
    </row>
    <row r="6" spans="2:11" s="7" customFormat="1" x14ac:dyDescent="0.25">
      <c r="B6" s="24" t="s">
        <v>17</v>
      </c>
      <c r="D6" s="5"/>
      <c r="E6" s="5"/>
      <c r="F6" s="5"/>
      <c r="G6" s="26"/>
      <c r="H6" s="26"/>
    </row>
    <row r="7" spans="2:11" s="7" customFormat="1" x14ac:dyDescent="0.25">
      <c r="B7" s="24" t="s">
        <v>29</v>
      </c>
      <c r="D7" s="5"/>
      <c r="E7" s="5"/>
      <c r="F7" s="5"/>
      <c r="G7" s="26"/>
      <c r="H7" s="26"/>
    </row>
    <row r="8" spans="2:11" s="7" customFormat="1" ht="15.75" thickBot="1" x14ac:dyDescent="0.3">
      <c r="B8" s="8"/>
      <c r="C8" s="6"/>
      <c r="D8" s="5"/>
      <c r="E8" s="5"/>
      <c r="F8" s="5"/>
      <c r="G8" s="26"/>
      <c r="H8" s="26"/>
    </row>
    <row r="9" spans="2:11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19</v>
      </c>
      <c r="H9" s="77" t="s">
        <v>27</v>
      </c>
      <c r="K9" s="3"/>
    </row>
    <row r="10" spans="2:11" x14ac:dyDescent="0.25">
      <c r="B10" s="110" t="s">
        <v>23</v>
      </c>
      <c r="C10" s="111"/>
      <c r="E10" s="20" t="str">
        <f>B15</f>
        <v>Sample Account Number #1</v>
      </c>
      <c r="F10" s="15" t="s">
        <v>7</v>
      </c>
      <c r="G10" s="28">
        <f>H10/$C$27</f>
        <v>0</v>
      </c>
      <c r="H10" s="29">
        <f>$C$15</f>
        <v>0</v>
      </c>
    </row>
    <row r="11" spans="2:11" x14ac:dyDescent="0.25">
      <c r="B11" s="16" t="s">
        <v>10</v>
      </c>
      <c r="C11" s="55">
        <v>250000</v>
      </c>
      <c r="E11" s="20"/>
      <c r="F11" s="25" t="s">
        <v>8</v>
      </c>
      <c r="G11" s="32">
        <f>H11/$C$27</f>
        <v>0</v>
      </c>
      <c r="H11" s="33">
        <f>(H10/$C$29)*($C$27-$C$29)</f>
        <v>0</v>
      </c>
    </row>
    <row r="12" spans="2:11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</v>
      </c>
      <c r="H12" s="31">
        <f>H10+H11</f>
        <v>0</v>
      </c>
    </row>
    <row r="13" spans="2:11" x14ac:dyDescent="0.25">
      <c r="B13" s="16" t="s">
        <v>11</v>
      </c>
      <c r="C13" s="52">
        <v>1</v>
      </c>
      <c r="E13" s="59" t="str">
        <f>B16</f>
        <v>Sample Account Number #2</v>
      </c>
      <c r="F13" s="60" t="s">
        <v>7</v>
      </c>
      <c r="G13" s="61">
        <f>H13/$C$27</f>
        <v>0</v>
      </c>
      <c r="H13" s="62">
        <f>$C$16</f>
        <v>0</v>
      </c>
    </row>
    <row r="14" spans="2:11" ht="15.75" thickBot="1" x14ac:dyDescent="0.3">
      <c r="B14" s="73" t="s">
        <v>24</v>
      </c>
      <c r="C14" s="17"/>
      <c r="E14" s="59"/>
      <c r="F14" s="60" t="s">
        <v>8</v>
      </c>
      <c r="G14" s="61">
        <f>H14/$C$27</f>
        <v>0</v>
      </c>
      <c r="H14" s="63">
        <f>(H13/$C$29)*($C$27-$C$29)</f>
        <v>0</v>
      </c>
    </row>
    <row r="15" spans="2:11" x14ac:dyDescent="0.25">
      <c r="B15" s="45" t="s">
        <v>26</v>
      </c>
      <c r="C15" s="46">
        <v>0</v>
      </c>
      <c r="E15" s="64"/>
      <c r="F15" s="65" t="s">
        <v>9</v>
      </c>
      <c r="G15" s="66">
        <f>G13+G14</f>
        <v>0</v>
      </c>
      <c r="H15" s="67">
        <f>H13+H14</f>
        <v>0</v>
      </c>
    </row>
    <row r="16" spans="2:11" x14ac:dyDescent="0.25">
      <c r="B16" s="47" t="s">
        <v>33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59" t="str">
        <f>B18</f>
        <v>-</v>
      </c>
      <c r="F19" s="60" t="s">
        <v>7</v>
      </c>
      <c r="G19" s="61">
        <f>H19/$C$27</f>
        <v>0</v>
      </c>
      <c r="H19" s="62">
        <f>$C$18</f>
        <v>0</v>
      </c>
    </row>
    <row r="20" spans="2:8" x14ac:dyDescent="0.25">
      <c r="B20" s="47" t="s">
        <v>6</v>
      </c>
      <c r="C20" s="48">
        <v>0</v>
      </c>
      <c r="E20" s="59"/>
      <c r="F20" s="60" t="s">
        <v>8</v>
      </c>
      <c r="G20" s="61">
        <f>H20/$C$27</f>
        <v>0</v>
      </c>
      <c r="H20" s="63">
        <f>(H19/$C$29)*($C$27-$C$29)</f>
        <v>0</v>
      </c>
    </row>
    <row r="21" spans="2:8" x14ac:dyDescent="0.25">
      <c r="B21" s="47" t="s">
        <v>6</v>
      </c>
      <c r="C21" s="48">
        <v>0</v>
      </c>
      <c r="E21" s="64"/>
      <c r="F21" s="65" t="s">
        <v>9</v>
      </c>
      <c r="G21" s="66">
        <f>G19+G20</f>
        <v>0</v>
      </c>
      <c r="H21" s="67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5" t="s">
        <v>21</v>
      </c>
      <c r="C24" s="8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1">
        <v>199300</v>
      </c>
      <c r="E25" s="59" t="str">
        <f>B20</f>
        <v>-</v>
      </c>
      <c r="F25" s="60" t="s">
        <v>7</v>
      </c>
      <c r="G25" s="61">
        <f>H25/$C$27</f>
        <v>0</v>
      </c>
      <c r="H25" s="62">
        <f>$C$20</f>
        <v>0</v>
      </c>
    </row>
    <row r="26" spans="2:8" x14ac:dyDescent="0.25">
      <c r="B26" s="10"/>
      <c r="C26" s="72"/>
      <c r="E26" s="59"/>
      <c r="F26" s="60" t="s">
        <v>8</v>
      </c>
      <c r="G26" s="61">
        <f>H26/$C$27</f>
        <v>0</v>
      </c>
      <c r="H26" s="63">
        <f>(H25/$C$29)*($C$27-$C$29)</f>
        <v>0</v>
      </c>
    </row>
    <row r="27" spans="2:8" x14ac:dyDescent="0.25">
      <c r="B27" s="10" t="s">
        <v>20</v>
      </c>
      <c r="C27" s="13">
        <f>C11*C13</f>
        <v>250000</v>
      </c>
      <c r="E27" s="64"/>
      <c r="F27" s="65" t="s">
        <v>9</v>
      </c>
      <c r="G27" s="66">
        <f>G25+G26</f>
        <v>0</v>
      </c>
      <c r="H27" s="67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22</v>
      </c>
      <c r="C29" s="74">
        <f>C25*(IF(C12="F",1,0.75))*C13</f>
        <v>199300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59" t="str">
        <f>B22</f>
        <v>-</v>
      </c>
      <c r="F31" s="60" t="s">
        <v>7</v>
      </c>
      <c r="G31" s="61">
        <f>H31/$C$27</f>
        <v>0</v>
      </c>
      <c r="H31" s="62">
        <f>$C$22</f>
        <v>0</v>
      </c>
    </row>
    <row r="32" spans="2:8" x14ac:dyDescent="0.25">
      <c r="B32" s="12"/>
      <c r="C32" s="37"/>
      <c r="E32" s="59"/>
      <c r="F32" s="60" t="s">
        <v>8</v>
      </c>
      <c r="G32" s="61">
        <f>H32/$C$27</f>
        <v>0</v>
      </c>
      <c r="H32" s="63">
        <f>(H31/$C$29)*($C$27-$C$29)</f>
        <v>0</v>
      </c>
    </row>
    <row r="33" spans="2:8" ht="15.75" thickBot="1" x14ac:dyDescent="0.3">
      <c r="B33" s="12"/>
      <c r="C33" s="37"/>
      <c r="E33" s="68"/>
      <c r="F33" s="69" t="s">
        <v>9</v>
      </c>
      <c r="G33" s="70">
        <f>G31+G32</f>
        <v>0</v>
      </c>
      <c r="H33" s="71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  <c r="E35" s="94"/>
      <c r="F35" s="94"/>
      <c r="G35" s="94"/>
      <c r="H35" s="94"/>
    </row>
    <row r="36" spans="2:8" x14ac:dyDescent="0.25">
      <c r="B36" s="1" t="s">
        <v>4</v>
      </c>
      <c r="E36" s="94"/>
      <c r="F36" s="94"/>
      <c r="G36" s="94"/>
      <c r="H36" s="94"/>
    </row>
    <row r="37" spans="2:8" ht="45.75" customHeight="1" x14ac:dyDescent="0.25">
      <c r="B37" s="112" t="s">
        <v>30</v>
      </c>
      <c r="C37" s="112"/>
      <c r="D37" s="112"/>
      <c r="E37" s="112"/>
      <c r="F37" s="112"/>
      <c r="G37" s="112"/>
      <c r="H37" s="112"/>
    </row>
    <row r="38" spans="2:8" x14ac:dyDescent="0.25">
      <c r="B38" s="5" t="s">
        <v>15</v>
      </c>
      <c r="D38" s="94"/>
    </row>
    <row r="39" spans="2:8" x14ac:dyDescent="0.25">
      <c r="B39" s="5" t="s">
        <v>16</v>
      </c>
      <c r="D39" s="94"/>
    </row>
    <row r="42" spans="2:8" x14ac:dyDescent="0.25">
      <c r="B42" s="12"/>
      <c r="C42" s="37"/>
      <c r="E42" s="12"/>
      <c r="F42" s="12"/>
      <c r="G42" s="56"/>
    </row>
    <row r="43" spans="2:8" x14ac:dyDescent="0.25">
      <c r="B43" s="12"/>
      <c r="C43" s="37"/>
      <c r="E43" s="12"/>
      <c r="F43" s="12"/>
      <c r="G43" s="56"/>
    </row>
    <row r="44" spans="2:8" x14ac:dyDescent="0.25">
      <c r="B44" s="12"/>
      <c r="C44" s="37"/>
      <c r="D44" s="12"/>
      <c r="E44" s="12"/>
      <c r="F44" s="12"/>
      <c r="G44" s="56"/>
    </row>
    <row r="45" spans="2:8" x14ac:dyDescent="0.25">
      <c r="B45" s="57"/>
      <c r="C45" s="58"/>
      <c r="D45" s="12"/>
      <c r="E45" s="12"/>
      <c r="F45" s="12"/>
      <c r="G45" s="56"/>
    </row>
    <row r="46" spans="2:8" x14ac:dyDescent="0.25">
      <c r="B46" s="12"/>
      <c r="C46" s="37"/>
      <c r="D46" s="12"/>
      <c r="E46" s="12"/>
      <c r="F46" s="12"/>
      <c r="G46" s="56"/>
    </row>
    <row r="47" spans="2:8" x14ac:dyDescent="0.25">
      <c r="B47" s="12"/>
      <c r="C47" s="37"/>
      <c r="D47" s="12"/>
      <c r="E47" s="12"/>
      <c r="F47" s="12"/>
      <c r="G47" s="56"/>
    </row>
    <row r="48" spans="2:8" x14ac:dyDescent="0.25">
      <c r="B48" s="12"/>
      <c r="C48" s="37"/>
      <c r="D48" s="12"/>
      <c r="E48" s="12"/>
      <c r="F48" s="12"/>
      <c r="G48" s="56"/>
    </row>
    <row r="49" spans="2:7" x14ac:dyDescent="0.25">
      <c r="B49" s="12"/>
      <c r="C49" s="37"/>
      <c r="D49" s="12"/>
      <c r="E49" s="12"/>
      <c r="F49" s="12"/>
      <c r="G49" s="56"/>
    </row>
    <row r="50" spans="2:7" x14ac:dyDescent="0.25">
      <c r="B50" s="12"/>
      <c r="C50" s="37"/>
      <c r="D50" s="12"/>
      <c r="E50" s="12"/>
      <c r="F50" s="12"/>
      <c r="G50" s="56"/>
    </row>
    <row r="51" spans="2:7" x14ac:dyDescent="0.25">
      <c r="B51" s="12"/>
      <c r="C51" s="37"/>
      <c r="D51" s="12"/>
      <c r="E51" s="12"/>
      <c r="F51" s="12"/>
      <c r="G51" s="56"/>
    </row>
    <row r="52" spans="2:7" x14ac:dyDescent="0.25">
      <c r="B52" s="12"/>
      <c r="C52" s="37"/>
      <c r="D52" s="12"/>
      <c r="E52" s="12"/>
      <c r="F52" s="12"/>
      <c r="G52" s="56"/>
    </row>
    <row r="53" spans="2:7" x14ac:dyDescent="0.25">
      <c r="B53" s="12"/>
      <c r="C53" s="37"/>
      <c r="D53" s="12"/>
      <c r="E53" s="12"/>
      <c r="F53" s="12"/>
      <c r="G53" s="56"/>
    </row>
    <row r="54" spans="2:7" x14ac:dyDescent="0.25">
      <c r="B54" s="12"/>
      <c r="C54" s="37"/>
      <c r="D54" s="12"/>
      <c r="E54" s="12"/>
      <c r="F54" s="12"/>
      <c r="G54" s="56"/>
    </row>
    <row r="55" spans="2:7" x14ac:dyDescent="0.25">
      <c r="B55" s="12"/>
      <c r="C55" s="37"/>
      <c r="D55" s="12"/>
      <c r="E55" s="12"/>
      <c r="F55" s="12"/>
      <c r="G55" s="56"/>
    </row>
    <row r="56" spans="2:7" x14ac:dyDescent="0.25">
      <c r="B56" s="12"/>
      <c r="C56" s="37"/>
      <c r="D56" s="12"/>
      <c r="E56" s="12"/>
      <c r="F56" s="12"/>
      <c r="G56" s="56"/>
    </row>
    <row r="57" spans="2:7" x14ac:dyDescent="0.25">
      <c r="B57" s="12"/>
      <c r="C57" s="37"/>
      <c r="D57" s="12"/>
      <c r="E57" s="12"/>
      <c r="F57" s="12"/>
      <c r="G57" s="56"/>
    </row>
    <row r="58" spans="2:7" x14ac:dyDescent="0.25">
      <c r="B58" s="12"/>
      <c r="C58" s="37"/>
      <c r="D58" s="12"/>
      <c r="E58" s="12"/>
      <c r="F58" s="12"/>
      <c r="G58" s="56"/>
    </row>
    <row r="59" spans="2:7" x14ac:dyDescent="0.25">
      <c r="B59" s="12"/>
      <c r="C59" s="37"/>
      <c r="D59" s="12"/>
      <c r="E59" s="12"/>
      <c r="F59" s="12"/>
      <c r="G59" s="56"/>
    </row>
    <row r="60" spans="2:7" x14ac:dyDescent="0.25">
      <c r="D60" s="12"/>
    </row>
    <row r="61" spans="2:7" x14ac:dyDescent="0.25">
      <c r="D61" s="12"/>
    </row>
  </sheetData>
  <mergeCells count="2">
    <mergeCell ref="B10:C10"/>
    <mergeCell ref="B37:H37"/>
  </mergeCells>
  <phoneticPr fontId="8" type="noConversion"/>
  <dataValidations count="2">
    <dataValidation type="whole" operator="equal" allowBlank="1" showInputMessage="1" showErrorMessage="1" error="Please do not edit these fields_x000a_" sqref="C34:C35 C27:C32 G10:H33" xr:uid="{00000000-0002-0000-0000-000000000000}">
      <formula1>1</formula1>
    </dataValidation>
    <dataValidation type="whole" operator="equal" allowBlank="1" showInputMessage="1" showErrorMessage="1" error="Please do not edit these fields_x000a_" sqref="C25" xr:uid="{00000000-0002-0000-0000-000001000000}">
      <formula1>199300</formula1>
    </dataValidation>
  </dataValidations>
  <pageMargins left="0.7" right="0.7" top="0.75" bottom="0.75" header="0.3" footer="0.3"/>
  <pageSetup scale="78" orientation="landscape" r:id="rId1"/>
  <ignoredErrors>
    <ignoredError sqref="G14:H33 G12:H1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000-000002000000}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L51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3.28515625" style="26" customWidth="1"/>
    <col min="9" max="9" width="15.7109375" style="26" customWidth="1"/>
    <col min="10" max="10" width="9.140625" style="2"/>
    <col min="11" max="11" width="20.42578125" style="2" bestFit="1" customWidth="1"/>
    <col min="12" max="12" width="15.28515625" style="2" bestFit="1" customWidth="1"/>
    <col min="13" max="16384" width="9.140625" style="2"/>
  </cols>
  <sheetData>
    <row r="1" spans="2:12" x14ac:dyDescent="0.25">
      <c r="B1" s="1" t="str">
        <f>'Analyze by Dollars Charged'!B1</f>
        <v>University of Arizona, Sponsored Projects &amp; Contracting Services</v>
      </c>
      <c r="I1" s="89" t="str">
        <f>'Analyze by Dollars Charged'!H1</f>
        <v>Last update 1/29/21</v>
      </c>
    </row>
    <row r="2" spans="2:12" x14ac:dyDescent="0.25">
      <c r="B2" s="1" t="str">
        <f>'Analyze by Dollars Charged'!B2</f>
        <v>HHS/NIH Salary Cap and Cost Share Funding Worksheet for FY 2021, 1/1/2021 -06/30/2021 effort period</v>
      </c>
    </row>
    <row r="3" spans="2:12" x14ac:dyDescent="0.25">
      <c r="B3" s="1"/>
    </row>
    <row r="4" spans="2:12" x14ac:dyDescent="0.25">
      <c r="B4" s="22" t="s">
        <v>5</v>
      </c>
    </row>
    <row r="5" spans="2:12" ht="15" customHeight="1" x14ac:dyDescent="0.25">
      <c r="B5" s="23" t="s">
        <v>28</v>
      </c>
      <c r="D5" s="4"/>
      <c r="E5" s="4"/>
      <c r="F5" s="4"/>
      <c r="G5" s="27"/>
      <c r="H5" s="27"/>
      <c r="I5" s="27"/>
    </row>
    <row r="6" spans="2:12" ht="15" customHeight="1" x14ac:dyDescent="0.25">
      <c r="B6" s="23" t="s">
        <v>36</v>
      </c>
      <c r="D6" s="4"/>
      <c r="E6" s="4"/>
      <c r="F6" s="4"/>
      <c r="G6" s="27"/>
      <c r="H6" s="27"/>
      <c r="I6" s="27"/>
    </row>
    <row r="7" spans="2:12" s="7" customFormat="1" x14ac:dyDescent="0.25">
      <c r="B7" s="24" t="s">
        <v>17</v>
      </c>
      <c r="D7" s="5"/>
      <c r="E7" s="5"/>
      <c r="F7" s="5"/>
      <c r="G7" s="26"/>
      <c r="H7" s="26"/>
      <c r="I7" s="26"/>
    </row>
    <row r="8" spans="2:12" s="7" customFormat="1" x14ac:dyDescent="0.25">
      <c r="B8" s="24" t="s">
        <v>29</v>
      </c>
      <c r="D8" s="5"/>
      <c r="E8" s="5"/>
      <c r="F8" s="5"/>
      <c r="G8" s="26"/>
      <c r="H8" s="26"/>
      <c r="I8" s="26"/>
    </row>
    <row r="9" spans="2:12" s="7" customFormat="1" ht="15.75" thickBot="1" x14ac:dyDescent="0.3">
      <c r="B9" s="8"/>
      <c r="C9" s="6"/>
      <c r="D9" s="5"/>
      <c r="E9" s="5"/>
      <c r="F9" s="5"/>
      <c r="G9" s="26"/>
      <c r="H9" s="26"/>
      <c r="I9" s="26"/>
      <c r="J9" s="5"/>
    </row>
    <row r="10" spans="2:12" ht="61.5" customHeight="1" thickBot="1" x14ac:dyDescent="0.3">
      <c r="B10" s="41" t="s">
        <v>13</v>
      </c>
      <c r="C10" s="35"/>
      <c r="D10" s="36"/>
      <c r="E10" s="38" t="s">
        <v>18</v>
      </c>
      <c r="F10" s="39" t="s">
        <v>12</v>
      </c>
      <c r="G10" s="40" t="s">
        <v>41</v>
      </c>
      <c r="H10" s="40" t="s">
        <v>43</v>
      </c>
      <c r="I10" s="77" t="s">
        <v>27</v>
      </c>
    </row>
    <row r="11" spans="2:12" x14ac:dyDescent="0.25">
      <c r="B11" s="110" t="s">
        <v>23</v>
      </c>
      <c r="C11" s="111"/>
      <c r="E11" s="20" t="str">
        <f>B18</f>
        <v>Sample Account Number #1</v>
      </c>
      <c r="F11" s="15" t="s">
        <v>7</v>
      </c>
      <c r="G11" s="28">
        <f>I11/$C$30</f>
        <v>0.1993</v>
      </c>
      <c r="H11" s="105">
        <f>I11/$C$37</f>
        <v>0.20978947368421053</v>
      </c>
      <c r="I11" s="29">
        <f>$C$18*$C$32</f>
        <v>49825</v>
      </c>
      <c r="K11" s="96"/>
      <c r="L11" s="3"/>
    </row>
    <row r="12" spans="2:12" x14ac:dyDescent="0.25">
      <c r="B12" s="16" t="s">
        <v>10</v>
      </c>
      <c r="C12" s="55">
        <v>250000</v>
      </c>
      <c r="E12" s="20"/>
      <c r="F12" s="15" t="s">
        <v>8</v>
      </c>
      <c r="G12" s="28">
        <f>I12/$C$30</f>
        <v>5.0700000000000002E-2</v>
      </c>
      <c r="H12" s="105">
        <f>I12/$C$37</f>
        <v>5.3368421052631579E-2</v>
      </c>
      <c r="I12" s="29">
        <f>($C$18*$C$30)-I11</f>
        <v>12675</v>
      </c>
      <c r="K12" s="96"/>
      <c r="L12" s="95"/>
    </row>
    <row r="13" spans="2:12" x14ac:dyDescent="0.25">
      <c r="B13" s="16" t="s">
        <v>14</v>
      </c>
      <c r="C13" s="51" t="s">
        <v>1</v>
      </c>
      <c r="E13" s="34"/>
      <c r="F13" s="19" t="s">
        <v>9</v>
      </c>
      <c r="G13" s="30">
        <f>G11+G12</f>
        <v>0.25</v>
      </c>
      <c r="H13" s="106">
        <f>+H12+H11</f>
        <v>0.26315789473684209</v>
      </c>
      <c r="I13" s="31">
        <f>I11+I12</f>
        <v>62500</v>
      </c>
      <c r="K13" s="96"/>
      <c r="L13" s="95"/>
    </row>
    <row r="14" spans="2:12" x14ac:dyDescent="0.25">
      <c r="B14" s="16" t="s">
        <v>11</v>
      </c>
      <c r="C14" s="52">
        <v>1</v>
      </c>
      <c r="E14" s="59" t="str">
        <f>B19</f>
        <v>Sample Account Number #2</v>
      </c>
      <c r="F14" s="78" t="s">
        <v>7</v>
      </c>
      <c r="G14" s="104">
        <f>I14/$C$30</f>
        <v>7.9719999999999999E-2</v>
      </c>
      <c r="H14" s="107">
        <f>I14/$C$37</f>
        <v>8.3915789473684207E-2</v>
      </c>
      <c r="I14" s="79">
        <f>$C$19*$C$32</f>
        <v>19930</v>
      </c>
      <c r="L14" s="97"/>
    </row>
    <row r="15" spans="2:12" x14ac:dyDescent="0.25">
      <c r="B15" s="16" t="s">
        <v>35</v>
      </c>
      <c r="C15" s="52">
        <v>26</v>
      </c>
      <c r="E15" s="59"/>
      <c r="F15" s="78" t="s">
        <v>8</v>
      </c>
      <c r="G15" s="104">
        <f>I15/$C$30</f>
        <v>2.0279999999999999E-2</v>
      </c>
      <c r="H15" s="107">
        <f>I15/$C$37</f>
        <v>2.1347368421052632E-2</v>
      </c>
      <c r="I15" s="79">
        <f>($C$19*$C$30)-I14</f>
        <v>5070</v>
      </c>
    </row>
    <row r="16" spans="2:12" x14ac:dyDescent="0.25">
      <c r="B16" s="16" t="s">
        <v>37</v>
      </c>
      <c r="C16" s="54">
        <v>0.5</v>
      </c>
      <c r="E16" s="64"/>
      <c r="F16" s="83" t="s">
        <v>9</v>
      </c>
      <c r="G16" s="81">
        <f>G14+G15</f>
        <v>0.1</v>
      </c>
      <c r="H16" s="108">
        <f>+H15+H14</f>
        <v>0.10526315789473684</v>
      </c>
      <c r="I16" s="82">
        <f>I14+I15</f>
        <v>25000</v>
      </c>
    </row>
    <row r="17" spans="2:12" ht="15.75" thickBot="1" x14ac:dyDescent="0.3">
      <c r="B17" s="16" t="s">
        <v>25</v>
      </c>
      <c r="C17" s="17"/>
      <c r="E17" s="20" t="str">
        <f>B20</f>
        <v>Sample Account Number #3</v>
      </c>
      <c r="F17" s="15" t="s">
        <v>7</v>
      </c>
      <c r="G17" s="28">
        <f>I17/$C$30</f>
        <v>3.1888E-2</v>
      </c>
      <c r="H17" s="105">
        <f>I17/$C$37</f>
        <v>3.3566315789473687E-2</v>
      </c>
      <c r="I17" s="29">
        <f>$C$20*$C$32</f>
        <v>7972</v>
      </c>
    </row>
    <row r="18" spans="2:12" x14ac:dyDescent="0.25">
      <c r="B18" s="45" t="s">
        <v>26</v>
      </c>
      <c r="C18" s="53">
        <v>0.25</v>
      </c>
      <c r="E18" s="20"/>
      <c r="F18" s="15" t="s">
        <v>8</v>
      </c>
      <c r="G18" s="28">
        <f>I18/$C$30</f>
        <v>8.1119999999999994E-3</v>
      </c>
      <c r="H18" s="105">
        <f>I18/$C$37</f>
        <v>8.5389473684210522E-3</v>
      </c>
      <c r="I18" s="29">
        <f>($C$20*$C$30)-I17</f>
        <v>2028</v>
      </c>
    </row>
    <row r="19" spans="2:12" x14ac:dyDescent="0.25">
      <c r="B19" s="47" t="s">
        <v>33</v>
      </c>
      <c r="C19" s="54">
        <v>0.1</v>
      </c>
      <c r="E19" s="34"/>
      <c r="F19" s="19" t="s">
        <v>9</v>
      </c>
      <c r="G19" s="30">
        <f>G17+G18</f>
        <v>0.04</v>
      </c>
      <c r="H19" s="106">
        <f>+H18+H17</f>
        <v>4.2105263157894743E-2</v>
      </c>
      <c r="I19" s="31">
        <f>I17+I18</f>
        <v>10000</v>
      </c>
    </row>
    <row r="20" spans="2:12" x14ac:dyDescent="0.25">
      <c r="B20" s="47" t="s">
        <v>40</v>
      </c>
      <c r="C20" s="54">
        <v>0.04</v>
      </c>
      <c r="E20" s="59" t="str">
        <f>B21</f>
        <v>-</v>
      </c>
      <c r="F20" s="78" t="s">
        <v>7</v>
      </c>
      <c r="G20" s="104">
        <f>I20/$C$30</f>
        <v>0</v>
      </c>
      <c r="H20" s="107">
        <f>I20/$C$37</f>
        <v>0</v>
      </c>
      <c r="I20" s="79">
        <f>$C$21*$C$32</f>
        <v>0</v>
      </c>
      <c r="L20" s="96"/>
    </row>
    <row r="21" spans="2:12" x14ac:dyDescent="0.25">
      <c r="B21" s="47" t="s">
        <v>6</v>
      </c>
      <c r="C21" s="54">
        <v>0</v>
      </c>
      <c r="E21" s="59"/>
      <c r="F21" s="78" t="s">
        <v>8</v>
      </c>
      <c r="G21" s="104">
        <f>I21/$C$30</f>
        <v>0</v>
      </c>
      <c r="H21" s="107">
        <f>I21/$C$37</f>
        <v>0</v>
      </c>
      <c r="I21" s="79">
        <f>($C$21*$C$30)-I20</f>
        <v>0</v>
      </c>
      <c r="K21" s="99"/>
    </row>
    <row r="22" spans="2:12" x14ac:dyDescent="0.25">
      <c r="B22" s="47" t="s">
        <v>6</v>
      </c>
      <c r="C22" s="54">
        <v>0</v>
      </c>
      <c r="E22" s="64"/>
      <c r="F22" s="83" t="s">
        <v>9</v>
      </c>
      <c r="G22" s="81">
        <f>G20+G21</f>
        <v>0</v>
      </c>
      <c r="H22" s="108">
        <f>+H21+H20</f>
        <v>0</v>
      </c>
      <c r="I22" s="82">
        <f>I20+I21</f>
        <v>0</v>
      </c>
      <c r="K22" s="99"/>
    </row>
    <row r="23" spans="2:12" x14ac:dyDescent="0.25">
      <c r="B23" s="47" t="s">
        <v>6</v>
      </c>
      <c r="C23" s="54">
        <v>0</v>
      </c>
      <c r="E23" s="20" t="str">
        <f>B22</f>
        <v>-</v>
      </c>
      <c r="F23" s="15" t="s">
        <v>7</v>
      </c>
      <c r="G23" s="28">
        <f>I23/$C$30</f>
        <v>0</v>
      </c>
      <c r="H23" s="105">
        <f>I23/$C$37</f>
        <v>0</v>
      </c>
      <c r="I23" s="29">
        <f>$C$22*$C$32</f>
        <v>0</v>
      </c>
    </row>
    <row r="24" spans="2:12" x14ac:dyDescent="0.25">
      <c r="B24" s="47" t="s">
        <v>6</v>
      </c>
      <c r="C24" s="54">
        <v>0</v>
      </c>
      <c r="E24" s="20"/>
      <c r="F24" s="15" t="s">
        <v>8</v>
      </c>
      <c r="G24" s="28">
        <f>I24/$C$30</f>
        <v>0</v>
      </c>
      <c r="H24" s="105">
        <f>I24/$C$37</f>
        <v>0</v>
      </c>
      <c r="I24" s="29">
        <f>($C$22*$C$30)-I23</f>
        <v>0</v>
      </c>
    </row>
    <row r="25" spans="2:12" ht="15.75" thickBot="1" x14ac:dyDescent="0.3">
      <c r="B25" s="49" t="s">
        <v>6</v>
      </c>
      <c r="C25" s="98">
        <v>0</v>
      </c>
      <c r="E25" s="34"/>
      <c r="F25" s="19" t="s">
        <v>9</v>
      </c>
      <c r="G25" s="30">
        <f>G23+G24</f>
        <v>0</v>
      </c>
      <c r="H25" s="106">
        <f>+H24+H23</f>
        <v>0</v>
      </c>
      <c r="I25" s="31">
        <f>I23+I24</f>
        <v>0</v>
      </c>
    </row>
    <row r="26" spans="2:12" ht="15.75" thickBot="1" x14ac:dyDescent="0.3">
      <c r="B26" s="12"/>
      <c r="C26" s="37"/>
      <c r="E26" s="59" t="str">
        <f>B23</f>
        <v>-</v>
      </c>
      <c r="F26" s="78" t="s">
        <v>7</v>
      </c>
      <c r="G26" s="104">
        <f>I26/$C$30</f>
        <v>0</v>
      </c>
      <c r="H26" s="107">
        <f>I26/$C$37</f>
        <v>0</v>
      </c>
      <c r="I26" s="79">
        <f>$C$23*$C$32</f>
        <v>0</v>
      </c>
    </row>
    <row r="27" spans="2:12" ht="15.75" thickBot="1" x14ac:dyDescent="0.3">
      <c r="B27" s="75" t="s">
        <v>21</v>
      </c>
      <c r="C27" s="88"/>
      <c r="E27" s="59"/>
      <c r="F27" s="78" t="s">
        <v>8</v>
      </c>
      <c r="G27" s="104">
        <f>I27/$C$30</f>
        <v>0</v>
      </c>
      <c r="H27" s="107">
        <f>I27/$C$37</f>
        <v>0</v>
      </c>
      <c r="I27" s="79">
        <f>($C$23*$C$30)-I26</f>
        <v>0</v>
      </c>
    </row>
    <row r="28" spans="2:12" x14ac:dyDescent="0.25">
      <c r="B28" s="9" t="s">
        <v>31</v>
      </c>
      <c r="C28" s="90">
        <v>199300</v>
      </c>
      <c r="E28" s="64"/>
      <c r="F28" s="83" t="s">
        <v>9</v>
      </c>
      <c r="G28" s="81">
        <f>G26+G27</f>
        <v>0</v>
      </c>
      <c r="H28" s="108">
        <f>+H27+H26</f>
        <v>0</v>
      </c>
      <c r="I28" s="82">
        <f>I26+I27</f>
        <v>0</v>
      </c>
    </row>
    <row r="29" spans="2:12" x14ac:dyDescent="0.25">
      <c r="B29" s="76"/>
      <c r="C29" s="72"/>
      <c r="E29" s="20" t="str">
        <f>B24</f>
        <v>-</v>
      </c>
      <c r="F29" s="15" t="s">
        <v>7</v>
      </c>
      <c r="G29" s="28">
        <f>I29/$C$30</f>
        <v>0</v>
      </c>
      <c r="H29" s="105">
        <f>I29/$C$37</f>
        <v>0</v>
      </c>
      <c r="I29" s="29">
        <f>$C$24*$C$32</f>
        <v>0</v>
      </c>
    </row>
    <row r="30" spans="2:12" x14ac:dyDescent="0.25">
      <c r="B30" s="10" t="s">
        <v>20</v>
      </c>
      <c r="C30" s="13">
        <f>C12*C14</f>
        <v>250000</v>
      </c>
      <c r="E30" s="20"/>
      <c r="F30" s="15" t="s">
        <v>8</v>
      </c>
      <c r="G30" s="28">
        <f>I30/$C$30</f>
        <v>0</v>
      </c>
      <c r="H30" s="105">
        <f>I30/$C$37</f>
        <v>0</v>
      </c>
      <c r="I30" s="29">
        <f>($C$24*$C$30)-I29</f>
        <v>0</v>
      </c>
    </row>
    <row r="31" spans="2:12" x14ac:dyDescent="0.25">
      <c r="B31" s="10"/>
      <c r="C31" s="14"/>
      <c r="E31" s="34"/>
      <c r="F31" s="19" t="s">
        <v>9</v>
      </c>
      <c r="G31" s="30">
        <f>G29+G30</f>
        <v>0</v>
      </c>
      <c r="H31" s="106">
        <f>+H30+H29</f>
        <v>0</v>
      </c>
      <c r="I31" s="31">
        <f>I29+I30</f>
        <v>0</v>
      </c>
    </row>
    <row r="32" spans="2:12" ht="15.75" thickBot="1" x14ac:dyDescent="0.3">
      <c r="B32" s="11" t="s">
        <v>22</v>
      </c>
      <c r="C32" s="74">
        <f>C28*(IF(C13="F",1,0.75))*C14</f>
        <v>199300</v>
      </c>
      <c r="E32" s="59" t="str">
        <f>B25</f>
        <v>-</v>
      </c>
      <c r="F32" s="78" t="s">
        <v>7</v>
      </c>
      <c r="G32" s="104">
        <f>I32/$C$30</f>
        <v>0</v>
      </c>
      <c r="H32" s="107">
        <f>I32/$C$37</f>
        <v>0</v>
      </c>
      <c r="I32" s="79">
        <f>$C$25*$C$32</f>
        <v>0</v>
      </c>
    </row>
    <row r="33" spans="2:10" x14ac:dyDescent="0.25">
      <c r="B33" s="86"/>
      <c r="C33" s="87"/>
      <c r="E33" s="59"/>
      <c r="F33" s="78" t="s">
        <v>8</v>
      </c>
      <c r="G33" s="104">
        <f>I33/$C$30</f>
        <v>0</v>
      </c>
      <c r="H33" s="107">
        <f>I33/$C$37</f>
        <v>0</v>
      </c>
      <c r="I33" s="79">
        <f>($C$25*$C$30)-I32</f>
        <v>0</v>
      </c>
    </row>
    <row r="34" spans="2:10" ht="15.75" thickBot="1" x14ac:dyDescent="0.3">
      <c r="E34" s="68"/>
      <c r="F34" s="80" t="s">
        <v>9</v>
      </c>
      <c r="G34" s="84">
        <f>G32+G33</f>
        <v>0</v>
      </c>
      <c r="H34" s="109">
        <f>+H33+H32</f>
        <v>0</v>
      </c>
      <c r="I34" s="85">
        <f>I32+I33</f>
        <v>0</v>
      </c>
    </row>
    <row r="35" spans="2:10" hidden="1" x14ac:dyDescent="0.25">
      <c r="B35" s="75" t="s">
        <v>39</v>
      </c>
      <c r="C35" s="102">
        <f>(C30*C16)+(C30*(1-C16)*((1600-C15*8)/1600))</f>
        <v>233750</v>
      </c>
      <c r="E35" s="93"/>
      <c r="F35" s="93"/>
      <c r="G35" s="93"/>
      <c r="H35" s="93"/>
      <c r="I35" s="93"/>
    </row>
    <row r="36" spans="2:10" ht="15.75" hidden="1" thickBot="1" x14ac:dyDescent="0.3">
      <c r="B36" s="100" t="s">
        <v>38</v>
      </c>
      <c r="C36" s="101">
        <f>(C30*C16)+(C30*(1-C16)*((2080-C15*8)/2080))</f>
        <v>237500</v>
      </c>
      <c r="E36" s="94"/>
      <c r="F36" s="94"/>
      <c r="G36" s="94"/>
      <c r="H36" s="94"/>
      <c r="I36" s="94"/>
    </row>
    <row r="37" spans="2:10" ht="15.75" thickBot="1" x14ac:dyDescent="0.3">
      <c r="B37" s="44" t="s">
        <v>34</v>
      </c>
      <c r="C37" s="18">
        <f>IF(C13="F",C36,C35)</f>
        <v>237500</v>
      </c>
      <c r="E37" s="94"/>
      <c r="F37" s="94"/>
      <c r="G37" s="94"/>
      <c r="H37" s="94"/>
      <c r="I37" s="94"/>
    </row>
    <row r="38" spans="2:10" x14ac:dyDescent="0.25">
      <c r="B38" s="103"/>
      <c r="C38" s="58"/>
      <c r="E38" s="94"/>
      <c r="F38" s="94"/>
      <c r="G38" s="94"/>
      <c r="H38" s="94"/>
      <c r="I38" s="94"/>
    </row>
    <row r="39" spans="2:10" x14ac:dyDescent="0.25">
      <c r="B39" s="1" t="s">
        <v>4</v>
      </c>
      <c r="E39" s="94"/>
      <c r="F39" s="94"/>
      <c r="G39" s="94"/>
      <c r="H39" s="94"/>
      <c r="I39" s="94"/>
    </row>
    <row r="40" spans="2:10" ht="15" customHeight="1" x14ac:dyDescent="0.25">
      <c r="B40" s="112" t="s">
        <v>30</v>
      </c>
      <c r="C40" s="112"/>
      <c r="D40" s="112"/>
      <c r="E40" s="112"/>
      <c r="F40" s="112"/>
      <c r="G40" s="112"/>
      <c r="H40" s="112"/>
      <c r="I40" s="93"/>
    </row>
    <row r="41" spans="2:10" x14ac:dyDescent="0.25">
      <c r="B41" s="112"/>
      <c r="C41" s="112"/>
      <c r="D41" s="112"/>
      <c r="E41" s="112"/>
      <c r="F41" s="112"/>
      <c r="G41" s="112"/>
      <c r="H41" s="112"/>
    </row>
    <row r="42" spans="2:10" x14ac:dyDescent="0.25">
      <c r="B42" s="112"/>
      <c r="C42" s="112"/>
      <c r="D42" s="112"/>
      <c r="E42" s="112"/>
      <c r="F42" s="112"/>
      <c r="G42" s="112"/>
      <c r="H42" s="112"/>
    </row>
    <row r="43" spans="2:10" x14ac:dyDescent="0.25">
      <c r="B43" s="5" t="str">
        <f>'Analyze by Dollars Charged'!B38</f>
        <v>Appointments: Fiscal is a 12 month appointment. Academic is a 9 months appointment. An Academic paid over 12 months should still be entered as Academic.</v>
      </c>
    </row>
    <row r="44" spans="2:10" x14ac:dyDescent="0.25">
      <c r="B44" s="5" t="str">
        <f>'Analyze by Dollars Charged'!B39</f>
        <v>FTE: Stands for full-time equivalency. A full time person is 1.0 FTE. A half time person is .50 FTE.</v>
      </c>
    </row>
    <row r="45" spans="2:10" x14ac:dyDescent="0.25">
      <c r="B45" s="5"/>
    </row>
    <row r="46" spans="2:10" ht="30.75" customHeight="1" x14ac:dyDescent="0.25">
      <c r="B46" s="113" t="s">
        <v>42</v>
      </c>
      <c r="C46" s="113"/>
      <c r="D46" s="113"/>
      <c r="E46" s="113"/>
      <c r="F46" s="113"/>
      <c r="G46" s="113"/>
      <c r="H46" s="113"/>
      <c r="I46" s="113"/>
      <c r="J46" s="113"/>
    </row>
    <row r="48" spans="2:10" x14ac:dyDescent="0.25">
      <c r="E48" s="12"/>
    </row>
    <row r="49" spans="2:5" x14ac:dyDescent="0.25">
      <c r="E49" s="12"/>
    </row>
    <row r="50" spans="2:5" x14ac:dyDescent="0.25">
      <c r="B50" s="12"/>
      <c r="C50" s="37"/>
      <c r="D50" s="12"/>
    </row>
    <row r="51" spans="2:5" x14ac:dyDescent="0.25">
      <c r="B51" s="12"/>
      <c r="C51" s="37"/>
      <c r="D51" s="12"/>
    </row>
  </sheetData>
  <mergeCells count="3">
    <mergeCell ref="B11:C11"/>
    <mergeCell ref="B40:H42"/>
    <mergeCell ref="B46:J46"/>
  </mergeCells>
  <phoneticPr fontId="8" type="noConversion"/>
  <dataValidations count="2">
    <dataValidation type="whole" operator="equal" allowBlank="1" showInputMessage="1" showErrorMessage="1" error="Please do not edit these fields_x000a_" sqref="C30:C33" xr:uid="{00000000-0002-0000-0100-000000000000}">
      <formula1>1</formula1>
    </dataValidation>
    <dataValidation type="whole" operator="equal" allowBlank="1" showInputMessage="1" showErrorMessage="1" error="Please do not edit these fields_x000a_" sqref="C28" xr:uid="{00000000-0002-0000-0100-000001000000}">
      <formula1>199300</formula1>
    </dataValidation>
  </dataValidations>
  <pageMargins left="0.7" right="0.7" top="0.75" bottom="0.75" header="0.3" footer="0.3"/>
  <pageSetup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100-000002000000}">
          <x14:formula1>
            <xm:f>values!$A:$A</xm:f>
          </x14:formula1>
          <xm:sqref>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F2F9F4B0459042879D5F1BBFBA1253" ma:contentTypeVersion="15" ma:contentTypeDescription="Create a new document." ma:contentTypeScope="" ma:versionID="5301bb0b91f9f9f5daecab85e541b619">
  <xsd:schema xmlns:xsd="http://www.w3.org/2001/XMLSchema" xmlns:xs="http://www.w3.org/2001/XMLSchema" xmlns:p="http://schemas.microsoft.com/office/2006/metadata/properties" xmlns:ns1="http://schemas.microsoft.com/sharepoint/v3" xmlns:ns3="1ba66dba-f0ac-45d0-9d6c-b69d87f0ad82" xmlns:ns4="d7a71347-21b2-4926-be1b-0318899e16da" targetNamespace="http://schemas.microsoft.com/office/2006/metadata/properties" ma:root="true" ma:fieldsID="50d5a09358472ae5dd4df1f8cb2a6416" ns1:_="" ns3:_="" ns4:_="">
    <xsd:import namespace="http://schemas.microsoft.com/sharepoint/v3"/>
    <xsd:import namespace="1ba66dba-f0ac-45d0-9d6c-b69d87f0ad82"/>
    <xsd:import namespace="d7a71347-21b2-4926-be1b-0318899e16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66dba-f0ac-45d0-9d6c-b69d87f0a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71347-21b2-4926-be1b-0318899e16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235E8E-1A11-4976-BF6F-78A5A71AAD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74C2FD-25FD-4234-88D0-C6E47F99C36E}">
  <ds:schemaRefs>
    <ds:schemaRef ds:uri="http://schemas.openxmlformats.org/package/2006/metadata/core-properties"/>
    <ds:schemaRef ds:uri="d7a71347-21b2-4926-be1b-0318899e16da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1ba66dba-f0ac-45d0-9d6c-b69d87f0ad8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0A4258-E699-48AE-A090-D0734FAB4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a66dba-f0ac-45d0-9d6c-b69d87f0ad82"/>
    <ds:schemaRef ds:uri="d7a71347-21b2-4926-be1b-0318899e1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Holan, Tabatha M - (tholan)</cp:lastModifiedBy>
  <cp:lastPrinted>2020-05-06T23:45:55Z</cp:lastPrinted>
  <dcterms:created xsi:type="dcterms:W3CDTF">2012-10-15T16:55:35Z</dcterms:created>
  <dcterms:modified xsi:type="dcterms:W3CDTF">2021-01-29T17:29:02Z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0x010100CAF2F9F4B0459042879D5F1BBFBA1253</vt:lpwstr>
  </property>
</Properties>
</file>