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lan\OneDrive - University of Arizona\SYNC\Documents\A temp folder\"/>
    </mc:Choice>
  </mc:AlternateContent>
  <xr:revisionPtr revIDLastSave="22" documentId="8_{7DA3C04E-C9C1-41AA-9500-02B8A2F8D054}" xr6:coauthVersionLast="45" xr6:coauthVersionMax="45" xr10:uidLastSave="{4C707CD6-7050-4ED2-AB82-316E7B8ACDB6}"/>
  <bookViews>
    <workbookView xWindow="-110" yWindow="-110" windowWidth="19420" windowHeight="10420" xr2:uid="{00000000-000D-0000-FFFF-FFFF00000000}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<sst xmlns="http://schemas.openxmlformats.org/spreadsheetml/2006/main" count="114" uniqueCount="35">
  <si>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</si>
  <si>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</si>
  <si>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</si>
  <si>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</si>
  <si>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</si>
  <si>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</si>
  <si>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</si>
  <si>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</si>
  <si>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</si>
  <si>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</si>
  <si>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</si>
  <si>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</si>
  <si>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</si>
  <si>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</si>
  <si>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</si>
  <si>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</si>
  <si>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</si>
  <si>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</si>
  <si>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</si>
  <si>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</si>
  <si>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</si>
  <si>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</si>
  <si>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</si>
  <si>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</si>
  <si>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</si>
  <si>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</si>
  <si>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</si>
  <si>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</si>
  <si>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</si>
  <si>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</si>
  <si>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</si>
  <si>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</si>
  <si>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Last update 2/5/20</t>
  </si>
  <si>
    <t>University of Arizona, Sponsored Projects &amp; Contracting Services</t>
  </si>
  <si>
    <t>HHS/NIH Salary Cap and Cost Share Funding Worksheet for FY 2019, 1/1/2020 - 6/30/2020 effort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</si>
</sst>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164" fontId="0" fillId="0" borderId="4" xfId="0" applyNumberFormat="1" applyFont="1" applyBorder="1" applyProtection="1">
      <protection locked="0"/>
    </xf>
    <xf numFmtId="164" fontId="0" fillId="0" borderId="4" xfId="3" applyNumberFormat="1" applyFont="1" applyBorder="1" applyProtection="1"/>
    <xf numFmtId="14" fontId="0" fillId="0" borderId="0" xfId="0" applyNumberFormat="1" applyFont="1"/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I61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9" x14ac:dyDescent="0.25">
      <c r="B1" s="1" t="s">
        <v>33</v>
      </c>
      <c r="H1" s="91" t="s">
        <v>32</v>
      </c>
      <c r="I1" s="94"/>
    </row>
    <row r="2" spans="2:9" x14ac:dyDescent="0.25">
      <c r="B2" s="1" t="s">
        <v>34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28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29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</row>
    <row r="9" spans="2:9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19</v>
      </c>
      <c r="H9" s="78" t="s">
        <v>27</v>
      </c>
    </row>
    <row r="10" spans="2:9" x14ac:dyDescent="0.25">
      <c r="B10" s="95" t="s">
        <v>23</v>
      </c>
      <c r="C10" s="96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9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1.0684237202230107E-2</v>
      </c>
      <c r="H11" s="33">
        <f>(H10/$C$29)*($C$27-$C$29)</f>
        <v>2671.0593005575265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5.0684237202230108E-2</v>
      </c>
      <c r="H12" s="31">
        <f>H10+H11</f>
        <v>12671.059300557527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9" ht="15.75" thickBot="1" x14ac:dyDescent="0.3">
      <c r="B14" s="74" t="s">
        <v>24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9" x14ac:dyDescent="0.25">
      <c r="B15" s="45" t="s">
        <v>26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9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21</v>
      </c>
      <c r="C24" s="90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3">
        <v>197300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20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22</v>
      </c>
      <c r="C29" s="75">
        <f>C25*(IF(C12="F",1,0.75))*C13</f>
        <v>197300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7" t="s">
        <v>30</v>
      </c>
      <c r="C37" s="97"/>
      <c r="D37" s="97"/>
      <c r="E37" s="97"/>
      <c r="F37" s="97"/>
      <c r="G37" s="97"/>
      <c r="H37" s="97"/>
    </row>
    <row r="38" spans="2:8" x14ac:dyDescent="0.25">
      <c r="B38" s="97"/>
      <c r="C38" s="97"/>
      <c r="D38" s="97"/>
      <c r="E38" s="97"/>
      <c r="F38" s="97"/>
      <c r="G38" s="97"/>
      <c r="H38" s="97"/>
    </row>
    <row r="39" spans="2:8" x14ac:dyDescent="0.25">
      <c r="B39" s="97"/>
      <c r="C39" s="97"/>
      <c r="D39" s="97"/>
      <c r="E39" s="97"/>
      <c r="F39" s="97"/>
      <c r="G39" s="97"/>
      <c r="H39" s="97"/>
    </row>
    <row r="40" spans="2:8" x14ac:dyDescent="0.25">
      <c r="B40" s="5" t="s">
        <v>15</v>
      </c>
    </row>
    <row r="41" spans="2:8" x14ac:dyDescent="0.25">
      <c r="B41" s="5" t="s">
        <v>16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 xr:uid="{00000000-0002-0000-0000-000000000000}">
      <formula1>1</formula1>
    </dataValidation>
    <dataValidation type="whole" operator="equal" allowBlank="1" showInputMessage="1" showErrorMessage="1" error="Please do not edit these fields_x000a_" sqref="C25" xr:uid="{00000000-0002-0000-0000-000001000000}">
      <formula1>197300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000-000002000000}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I47"/>
  <sheetViews>
    <sheetView topLeftCell="A11" zoomScaleNormal="100" workbookViewId="0">
      <selection activeCell="C26" sqref="C26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'Analyze by Dollars Charged'!B1</f>
        <v>University of Arizona, Sponsored Projects &amp; Contracting Services</v>
      </c>
      <c r="H1" s="91" t="str">
        <f>'Analyze by Dollars Charged'!H1</f>
        <v>Last update 2/5/20</v>
      </c>
    </row>
    <row r="2" spans="2:9" x14ac:dyDescent="0.25">
      <c r="B2" s="1" t="str">
        <f>'Analyze by Dollars Charged'!B2</f>
        <v>HHS/NIH Salary Cap and Cost Share Funding Worksheet for FY 2019, 1/1/2020 - 6/30/2020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28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29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18</v>
      </c>
      <c r="F9" s="39" t="s">
        <v>12</v>
      </c>
      <c r="G9" s="40" t="s">
        <v>19</v>
      </c>
      <c r="H9" s="78" t="s">
        <v>27</v>
      </c>
    </row>
    <row r="10" spans="2:9" x14ac:dyDescent="0.25">
      <c r="B10" s="95" t="s">
        <v>23</v>
      </c>
      <c r="C10" s="96"/>
      <c r="E10" s="20" t="str">
        <f>B15</f>
        <v>Sample Account Number #1</v>
      </c>
      <c r="F10" s="15" t="s">
        <v>7</v>
      </c>
      <c r="G10" s="28">
        <f>H10/$C$27</f>
        <v>7.8920000000000004E-2</v>
      </c>
      <c r="H10" s="29">
        <f>$C$15*$C$29</f>
        <v>19730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2.1080000000000002E-2</v>
      </c>
      <c r="H11" s="29">
        <f>($C$15*$C$27)-H10</f>
        <v>5270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.75" thickBot="1" x14ac:dyDescent="0.3">
      <c r="B14" s="16" t="s">
        <v>25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25">
      <c r="B15" s="45" t="s">
        <v>26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2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21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2">
        <v>197300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2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25">
      <c r="B27" s="10" t="s">
        <v>20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22</v>
      </c>
      <c r="C29" s="75">
        <f>C25*(IF(C12="F",1,0.75))*C13</f>
        <v>197300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2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.75" thickBot="1" x14ac:dyDescent="0.3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25">
      <c r="B34" s="88"/>
      <c r="C34" s="89"/>
      <c r="E34" s="21"/>
    </row>
    <row r="35" spans="2:8" x14ac:dyDescent="0.25">
      <c r="B35" s="88"/>
      <c r="C35" s="89"/>
    </row>
    <row r="36" spans="2:8" x14ac:dyDescent="0.25">
      <c r="B36" s="1" t="s">
        <v>4</v>
      </c>
    </row>
    <row r="37" spans="2:8" ht="15" customHeight="1" x14ac:dyDescent="0.25">
      <c r="B37" s="97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7"/>
      <c r="D37" s="97"/>
      <c r="E37" s="97"/>
      <c r="F37" s="97"/>
      <c r="G37" s="97"/>
      <c r="H37" s="97"/>
    </row>
    <row r="38" spans="2:8" x14ac:dyDescent="0.25">
      <c r="B38" s="97"/>
      <c r="C38" s="97"/>
      <c r="D38" s="97"/>
      <c r="E38" s="97"/>
      <c r="F38" s="97"/>
      <c r="G38" s="97"/>
      <c r="H38" s="97"/>
    </row>
    <row r="39" spans="2:8" x14ac:dyDescent="0.25">
      <c r="B39" s="97"/>
      <c r="C39" s="97"/>
      <c r="D39" s="97"/>
      <c r="E39" s="97"/>
      <c r="F39" s="97"/>
      <c r="G39" s="97"/>
      <c r="H39" s="97"/>
    </row>
    <row r="40" spans="2:8" x14ac:dyDescent="0.2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25">
      <c r="B41" s="5" t="str">
        <f>'Analyze by Dollars Charged'!B41</f>
        <v>FTE: Stands for full-time equivalency. A full time person is 1.0 FTE. A half time person is .50 FTE.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 xr:uid="{00000000-0002-0000-0100-000000000000}">
      <formula1>1</formula1>
    </dataValidation>
    <dataValidation type="whole" operator="equal" allowBlank="1" showInputMessage="1" showErrorMessage="1" error="Please do not edit these fields_x000a_" sqref="C25" xr:uid="{00000000-0002-0000-0100-000001000000}">
      <formula1>197300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100-000002000000}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E3B64930052439F356FDAFC6693FE" ma:contentTypeVersion="12" ma:contentTypeDescription="Create a new document." ma:contentTypeScope="" ma:versionID="1eaf1082e863dfecf0e3ec9b33cbc1c5">
  <xsd:schema xmlns:xsd="http://www.w3.org/2001/XMLSchema" xmlns:xs="http://www.w3.org/2001/XMLSchema" xmlns:p="http://schemas.microsoft.com/office/2006/metadata/properties" xmlns:ns1="http://schemas.microsoft.com/sharepoint/v3" xmlns:ns3="a4a1131a-585c-4822-a6ee-5658b632d6e1" targetNamespace="http://schemas.microsoft.com/office/2006/metadata/properties" ma:root="true" ma:fieldsID="acead6add3f32765d381af9da34223bc" ns1:_="" ns3:_="">
    <xsd:import namespace="http://schemas.microsoft.com/sharepoint/v3"/>
    <xsd:import namespace="a4a1131a-585c-4822-a6ee-5658b632d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1131a-585c-4822-a6ee-5658b632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4C2FD-25FD-4234-88D0-C6E47F99C36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C57FA41-6D77-4643-AB61-DFF6C6196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a1131a-585c-4822-a6ee-5658b632d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235E8E-1A11-4976-BF6F-78A5A71AAD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Holan, Tabatha M - (tholan)</cp:lastModifiedBy>
  <cp:lastPrinted>2016-01-05T15:56:37Z</cp:lastPrinted>
  <dcterms:created xsi:type="dcterms:W3CDTF">2012-10-15T16:55:35Z</dcterms:created>
  <dcterms:modified xsi:type="dcterms:W3CDTF">2020-02-05T17:36:12Z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0x010100317E3B64930052439F356FDAFC6693FE</vt:lpwstr>
  </property>
</Properties>
</file>